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Sheet1!$A$1:$H$46</definedName>
  </definedNames>
  <calcPr calcId="124519"/>
</workbook>
</file>

<file path=xl/calcChain.xml><?xml version="1.0" encoding="utf-8"?>
<calcChain xmlns="http://schemas.openxmlformats.org/spreadsheetml/2006/main">
  <c r="D10" i="1"/>
  <c r="G31"/>
  <c r="D43"/>
  <c r="G13" s="1"/>
  <c r="G15"/>
  <c r="D17"/>
  <c r="G6" s="1"/>
  <c r="D16"/>
  <c r="D15"/>
  <c r="D11"/>
  <c r="D9"/>
  <c r="D20" s="1"/>
  <c r="G21" s="1"/>
  <c r="C35"/>
  <c r="D35" s="1"/>
  <c r="D23"/>
  <c r="D22"/>
  <c r="D21"/>
  <c r="D19"/>
  <c r="D34"/>
  <c r="D33"/>
  <c r="D32"/>
  <c r="D31"/>
  <c r="D30"/>
  <c r="D29"/>
  <c r="D28"/>
  <c r="D27"/>
  <c r="D26"/>
  <c r="D12" l="1"/>
  <c r="G20"/>
  <c r="G23" s="1"/>
  <c r="G29"/>
  <c r="D14"/>
  <c r="D18" s="1"/>
  <c r="G4"/>
  <c r="D24"/>
  <c r="G5" s="1"/>
  <c r="G24" l="1"/>
  <c r="G25"/>
  <c r="G26" s="1"/>
  <c r="G27" s="1"/>
  <c r="G28" s="1"/>
  <c r="G30" s="1"/>
  <c r="G32" s="1"/>
  <c r="G7"/>
  <c r="D36"/>
  <c r="D37" s="1"/>
  <c r="D38" s="1"/>
  <c r="G8" l="1"/>
  <c r="G9" s="1"/>
  <c r="D39"/>
  <c r="D40" s="1"/>
  <c r="G10" l="1"/>
  <c r="G11"/>
  <c r="G12" s="1"/>
  <c r="G14" s="1"/>
  <c r="G16" s="1"/>
  <c r="D41"/>
  <c r="D42" s="1"/>
  <c r="D44" s="1"/>
  <c r="D46" s="1"/>
</calcChain>
</file>

<file path=xl/sharedStrings.xml><?xml version="1.0" encoding="utf-8"?>
<sst xmlns="http://schemas.openxmlformats.org/spreadsheetml/2006/main" count="77" uniqueCount="60">
  <si>
    <t>Particulars</t>
  </si>
  <si>
    <t>Rs.</t>
  </si>
  <si>
    <t>Less: Deductions u/s 80C</t>
  </si>
  <si>
    <t>Tax</t>
  </si>
  <si>
    <t>Less: Rebate u/s 87A</t>
  </si>
  <si>
    <t>(+) Cess 4%</t>
  </si>
  <si>
    <t>Tax Liability As per New Slab</t>
  </si>
  <si>
    <t>Gross Salary Income</t>
  </si>
  <si>
    <t>Less Deduction</t>
  </si>
  <si>
    <t>Net Taxable Income</t>
  </si>
  <si>
    <t xml:space="preserve">Tax </t>
  </si>
  <si>
    <t>Less Rebate U/s 87A</t>
  </si>
  <si>
    <t>Balance Tax</t>
  </si>
  <si>
    <t>Education Cess</t>
  </si>
  <si>
    <t>Tax Payable</t>
  </si>
  <si>
    <t>Less : Relief U/s 89(1)</t>
  </si>
  <si>
    <t>Less : TDS</t>
  </si>
  <si>
    <t>Tax Liability As per Old Slab</t>
  </si>
  <si>
    <t>Less H L Interest</t>
  </si>
  <si>
    <t xml:space="preserve">  Government Polytechnic, Jalgaon</t>
  </si>
  <si>
    <t>PART B (Annexure)</t>
  </si>
  <si>
    <r>
      <rPr>
        <b/>
        <sz val="12"/>
        <rFont val="Book Antiqua"/>
        <family val="1"/>
      </rPr>
      <t>(For Emplyee Fill)</t>
    </r>
    <r>
      <rPr>
        <sz val="12"/>
        <rFont val="Book Antiqua"/>
        <family val="1"/>
      </rPr>
      <t xml:space="preserve">  Rs.</t>
    </r>
  </si>
  <si>
    <r>
      <t xml:space="preserve">Assessment Year </t>
    </r>
    <r>
      <rPr>
        <sz val="16"/>
        <rFont val="Book Antiqua"/>
        <family val="1"/>
      </rPr>
      <t>2021-2022</t>
    </r>
  </si>
  <si>
    <t>Total :</t>
  </si>
  <si>
    <t>1)  Gross Salary  (F.Y. 2020-21)</t>
  </si>
  <si>
    <t>2)  Less : HRA Exempt</t>
  </si>
  <si>
    <t>3)  Less: Profession Tax</t>
  </si>
  <si>
    <t>4)  Less: Standerd Deduction</t>
  </si>
  <si>
    <t>5)  Other Income</t>
  </si>
  <si>
    <t>6)  Saving Bank Interest</t>
  </si>
  <si>
    <t>7)  Housing Loan Interest (Max Upto 2 Lakh)</t>
  </si>
  <si>
    <t>b)  LIC</t>
  </si>
  <si>
    <t>c)  Housing Loan Repayment</t>
  </si>
  <si>
    <t>d)  Tuition Fee</t>
  </si>
  <si>
    <t>e)  PPF</t>
  </si>
  <si>
    <t>f)  GSLI/GSI</t>
  </si>
  <si>
    <t>g)  PLI</t>
  </si>
  <si>
    <t>h)  NSC</t>
  </si>
  <si>
    <t>i)  Other</t>
  </si>
  <si>
    <t>Total Deduction (a to i) Limited to Rs. 1,50,000</t>
  </si>
  <si>
    <t>iii) Less:  u/s 80D</t>
  </si>
  <si>
    <t>iv) Less:  u/s 80U</t>
  </si>
  <si>
    <t>v)  Less:  u/s 80G</t>
  </si>
  <si>
    <t>i)   Less: u/s 80CCD (1B)</t>
  </si>
  <si>
    <t>Total Deduction (i to v) as Above</t>
  </si>
  <si>
    <r>
      <t xml:space="preserve">ii)  Less:  u/s 80CCD (2) </t>
    </r>
    <r>
      <rPr>
        <b/>
        <sz val="12"/>
        <rFont val="Book Antiqua"/>
        <family val="1"/>
      </rPr>
      <t>{ Employer Contribution }</t>
    </r>
  </si>
  <si>
    <r>
      <t xml:space="preserve">a)  GPF / </t>
    </r>
    <r>
      <rPr>
        <b/>
        <sz val="12"/>
        <rFont val="Book Antiqua"/>
        <family val="1"/>
      </rPr>
      <t>DCPS  { Employee Contribution }</t>
    </r>
  </si>
  <si>
    <t>Taxable Amount</t>
  </si>
  <si>
    <t>Taxable Amount (Round Up)</t>
  </si>
  <si>
    <t>Total Tax</t>
  </si>
  <si>
    <t>Income Tax Payble (F. Y. 2020-21)</t>
  </si>
  <si>
    <t>Less:  Relief U/s 89</t>
  </si>
  <si>
    <t>Less: Already Paid TDS form Salary</t>
  </si>
  <si>
    <t>Income Tax</t>
  </si>
  <si>
    <t>TDS REQUIRED TO BE DEDUCTED (Feb-2021)</t>
  </si>
  <si>
    <t>Sr. No.</t>
  </si>
  <si>
    <r>
      <t xml:space="preserve"> Statement showing the  Income Tax Calculation sheet for the                 </t>
    </r>
    <r>
      <rPr>
        <sz val="16"/>
        <rFont val="Book Antiqua"/>
        <family val="1"/>
      </rPr>
      <t>F. Y. 2020-2021</t>
    </r>
  </si>
  <si>
    <t xml:space="preserve">Mobile :  </t>
  </si>
  <si>
    <t xml:space="preserve">PAN     :  </t>
  </si>
  <si>
    <t xml:space="preserve">Name   :                                  </t>
  </si>
</sst>
</file>

<file path=xl/styles.xml><?xml version="1.0" encoding="utf-8"?>
<styleSheet xmlns="http://schemas.openxmlformats.org/spreadsheetml/2006/main">
  <numFmts count="1">
    <numFmt numFmtId="164" formatCode="0_);\(0\)"/>
  </numFmts>
  <fonts count="12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name val="Book Antiqua"/>
      <family val="1"/>
    </font>
    <font>
      <sz val="13"/>
      <name val="Book Antiqua"/>
      <family val="1"/>
    </font>
    <font>
      <sz val="12"/>
      <name val="Book Antiqua"/>
      <family val="1"/>
    </font>
    <font>
      <sz val="12"/>
      <color theme="1"/>
      <name val="Book Antiqua"/>
      <family val="1"/>
    </font>
    <font>
      <b/>
      <sz val="12"/>
      <name val="Book Antiqua"/>
      <family val="1"/>
    </font>
    <font>
      <u/>
      <sz val="12"/>
      <name val="Book Antiqua"/>
      <family val="1"/>
    </font>
    <font>
      <sz val="20"/>
      <name val="Book Antiqua"/>
      <family val="1"/>
    </font>
    <font>
      <sz val="15"/>
      <name val="Book Antiqua"/>
      <family val="1"/>
    </font>
    <font>
      <sz val="16"/>
      <name val="Book Antiqua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43">
    <xf numFmtId="0" fontId="0" fillId="0" borderId="0" xfId="0"/>
    <xf numFmtId="0" fontId="5" fillId="3" borderId="1" xfId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>
      <alignment vertical="center"/>
    </xf>
    <xf numFmtId="1" fontId="5" fillId="3" borderId="1" xfId="1" applyNumberFormat="1" applyFont="1" applyFill="1" applyBorder="1" applyAlignment="1" applyProtection="1">
      <alignment vertical="center"/>
      <protection locked="0"/>
    </xf>
    <xf numFmtId="1" fontId="5" fillId="3" borderId="1" xfId="1" applyNumberFormat="1" applyFont="1" applyFill="1" applyBorder="1" applyAlignment="1" applyProtection="1">
      <alignment vertical="center"/>
    </xf>
    <xf numFmtId="0" fontId="6" fillId="3" borderId="0" xfId="0" applyFont="1" applyFill="1" applyBorder="1" applyAlignment="1">
      <alignment vertical="center"/>
    </xf>
    <xf numFmtId="0" fontId="5" fillId="0" borderId="2" xfId="1" applyFont="1" applyBorder="1" applyAlignment="1" applyProtection="1">
      <alignment horizontal="center" vertical="center"/>
      <protection locked="0"/>
    </xf>
    <xf numFmtId="0" fontId="5" fillId="0" borderId="1" xfId="1" applyFont="1" applyBorder="1" applyAlignment="1" applyProtection="1">
      <alignment vertical="center"/>
      <protection locked="0"/>
    </xf>
    <xf numFmtId="0" fontId="7" fillId="0" borderId="1" xfId="1" applyFont="1" applyBorder="1" applyAlignment="1" applyProtection="1">
      <alignment vertical="center"/>
      <protection locked="0"/>
    </xf>
    <xf numFmtId="0" fontId="8" fillId="0" borderId="1" xfId="1" applyFont="1" applyBorder="1" applyAlignment="1" applyProtection="1">
      <alignment vertical="center"/>
      <protection locked="0"/>
    </xf>
    <xf numFmtId="0" fontId="5" fillId="3" borderId="1" xfId="1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Alignment="1">
      <alignment vertical="center"/>
    </xf>
    <xf numFmtId="0" fontId="3" fillId="0" borderId="1" xfId="2" applyFont="1" applyBorder="1" applyAlignment="1" applyProtection="1">
      <alignment vertical="center"/>
      <protection locked="0"/>
    </xf>
    <xf numFmtId="1" fontId="3" fillId="3" borderId="1" xfId="2" applyNumberFormat="1" applyFont="1" applyFill="1" applyBorder="1" applyAlignment="1" applyProtection="1">
      <alignment vertical="center"/>
      <protection locked="0"/>
    </xf>
    <xf numFmtId="1" fontId="3" fillId="3" borderId="1" xfId="2" applyNumberFormat="1" applyFont="1" applyFill="1" applyBorder="1" applyAlignment="1" applyProtection="1">
      <alignment vertical="center"/>
    </xf>
    <xf numFmtId="0" fontId="3" fillId="0" borderId="1" xfId="3" applyFont="1" applyBorder="1" applyAlignment="1" applyProtection="1">
      <alignment vertical="center"/>
      <protection locked="0"/>
    </xf>
    <xf numFmtId="1" fontId="3" fillId="0" borderId="1" xfId="3" applyNumberFormat="1" applyFont="1" applyBorder="1" applyAlignment="1" applyProtection="1">
      <alignment vertical="center"/>
      <protection locked="0"/>
    </xf>
    <xf numFmtId="164" fontId="3" fillId="0" borderId="1" xfId="3" applyNumberFormat="1" applyFont="1" applyBorder="1" applyAlignment="1" applyProtection="1">
      <alignment vertical="center"/>
    </xf>
    <xf numFmtId="1" fontId="3" fillId="0" borderId="1" xfId="3" applyNumberFormat="1" applyFont="1" applyBorder="1" applyAlignment="1" applyProtection="1">
      <alignment vertical="center"/>
    </xf>
    <xf numFmtId="1" fontId="3" fillId="3" borderId="1" xfId="3" applyNumberFormat="1" applyFont="1" applyFill="1" applyBorder="1" applyAlignment="1" applyProtection="1">
      <alignment vertical="center"/>
    </xf>
    <xf numFmtId="1" fontId="3" fillId="3" borderId="1" xfId="3" applyNumberFormat="1" applyFont="1" applyFill="1" applyBorder="1" applyAlignment="1" applyProtection="1">
      <alignment vertical="center"/>
      <protection locked="0"/>
    </xf>
    <xf numFmtId="0" fontId="7" fillId="0" borderId="1" xfId="1" applyFont="1" applyBorder="1" applyAlignment="1" applyProtection="1">
      <alignment horizontal="center" vertical="center"/>
      <protection locked="0"/>
    </xf>
    <xf numFmtId="1" fontId="7" fillId="5" borderId="1" xfId="1" applyNumberFormat="1" applyFont="1" applyFill="1" applyBorder="1" applyAlignment="1" applyProtection="1">
      <alignment vertical="center"/>
    </xf>
    <xf numFmtId="164" fontId="7" fillId="3" borderId="1" xfId="1" applyNumberFormat="1" applyFont="1" applyFill="1" applyBorder="1" applyAlignment="1" applyProtection="1">
      <alignment vertical="center"/>
    </xf>
    <xf numFmtId="164" fontId="7" fillId="5" borderId="1" xfId="1" applyNumberFormat="1" applyFont="1" applyFill="1" applyBorder="1" applyAlignment="1" applyProtection="1">
      <alignment vertical="center"/>
    </xf>
    <xf numFmtId="1" fontId="5" fillId="7" borderId="1" xfId="1" applyNumberFormat="1" applyFont="1" applyFill="1" applyBorder="1" applyAlignment="1" applyProtection="1">
      <alignment vertical="center"/>
      <protection locked="0"/>
    </xf>
    <xf numFmtId="1" fontId="7" fillId="3" borderId="1" xfId="1" applyNumberFormat="1" applyFont="1" applyFill="1" applyBorder="1" applyAlignment="1" applyProtection="1">
      <alignment vertical="center"/>
    </xf>
    <xf numFmtId="1" fontId="7" fillId="4" borderId="1" xfId="1" applyNumberFormat="1" applyFont="1" applyFill="1" applyBorder="1" applyAlignment="1" applyProtection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1" fontId="3" fillId="4" borderId="1" xfId="3" applyNumberFormat="1" applyFont="1" applyFill="1" applyBorder="1" applyAlignment="1" applyProtection="1">
      <alignment vertical="center"/>
    </xf>
    <xf numFmtId="1" fontId="3" fillId="4" borderId="1" xfId="2" applyNumberFormat="1" applyFont="1" applyFill="1" applyBorder="1" applyAlignment="1" applyProtection="1">
      <alignment vertical="center"/>
    </xf>
    <xf numFmtId="164" fontId="3" fillId="3" borderId="1" xfId="2" applyNumberFormat="1" applyFont="1" applyFill="1" applyBorder="1" applyAlignment="1" applyProtection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3" fillId="0" borderId="1" xfId="3" applyFont="1" applyBorder="1" applyAlignment="1" applyProtection="1">
      <alignment horizontal="center" vertical="center"/>
      <protection locked="0"/>
    </xf>
    <xf numFmtId="0" fontId="3" fillId="6" borderId="1" xfId="3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3" fillId="0" borderId="1" xfId="2" applyFont="1" applyBorder="1" applyAlignment="1" applyProtection="1">
      <alignment horizontal="center" vertical="center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7" xfId="2"/>
    <cellStyle name="Normal 9" xfId="3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topLeftCell="A37" zoomScaleSheetLayoutView="100" workbookViewId="0">
      <selection activeCell="F43" sqref="F43"/>
    </sheetView>
  </sheetViews>
  <sheetFormatPr defaultRowHeight="21.95" customHeight="1"/>
  <cols>
    <col min="1" max="1" width="10" style="2" customWidth="1"/>
    <col min="2" max="2" width="52.42578125" style="2" customWidth="1"/>
    <col min="3" max="3" width="16.28515625" style="5" customWidth="1"/>
    <col min="4" max="4" width="14.140625" style="5" customWidth="1"/>
    <col min="5" max="5" width="6.85546875" style="2" customWidth="1"/>
    <col min="6" max="6" width="22.140625" style="2" bestFit="1" customWidth="1"/>
    <col min="7" max="7" width="14.140625" style="11" customWidth="1"/>
    <col min="8" max="16384" width="9.140625" style="2"/>
  </cols>
  <sheetData>
    <row r="1" spans="1:7" ht="26.25">
      <c r="A1" s="40" t="s">
        <v>19</v>
      </c>
      <c r="B1" s="40"/>
      <c r="C1" s="40"/>
      <c r="D1" s="40"/>
    </row>
    <row r="2" spans="1:7" ht="21.95" customHeight="1">
      <c r="A2" s="41" t="s">
        <v>20</v>
      </c>
      <c r="B2" s="41"/>
      <c r="C2" s="41"/>
      <c r="D2" s="41"/>
      <c r="F2" s="39" t="s">
        <v>17</v>
      </c>
      <c r="G2" s="39"/>
    </row>
    <row r="3" spans="1:7" ht="43.5" customHeight="1">
      <c r="A3" s="42" t="s">
        <v>56</v>
      </c>
      <c r="B3" s="42"/>
      <c r="C3" s="42"/>
      <c r="D3" s="42"/>
      <c r="F3" s="38"/>
      <c r="G3" s="38"/>
    </row>
    <row r="4" spans="1:7" ht="27" customHeight="1">
      <c r="A4" s="41" t="s">
        <v>22</v>
      </c>
      <c r="B4" s="41"/>
      <c r="C4" s="41"/>
      <c r="D4" s="41"/>
      <c r="F4" s="12" t="s">
        <v>7</v>
      </c>
      <c r="G4" s="13">
        <f>D9</f>
        <v>0</v>
      </c>
    </row>
    <row r="5" spans="1:7" ht="21.95" customHeight="1">
      <c r="A5" s="30" t="s">
        <v>59</v>
      </c>
      <c r="B5" s="37"/>
      <c r="C5" s="37"/>
      <c r="D5" s="37"/>
      <c r="F5" s="12" t="s">
        <v>8</v>
      </c>
      <c r="G5" s="33">
        <f>D11+D10+D13+D24+D35</f>
        <v>50000</v>
      </c>
    </row>
    <row r="6" spans="1:7" ht="21.95" customHeight="1">
      <c r="A6" s="30" t="s">
        <v>58</v>
      </c>
      <c r="B6" s="37"/>
      <c r="C6" s="37"/>
      <c r="D6" s="37"/>
      <c r="F6" s="12" t="s">
        <v>18</v>
      </c>
      <c r="G6" s="14">
        <f>D17</f>
        <v>0</v>
      </c>
    </row>
    <row r="7" spans="1:7" ht="21.95" customHeight="1">
      <c r="A7" s="30" t="s">
        <v>57</v>
      </c>
      <c r="B7" s="37"/>
      <c r="C7" s="37"/>
      <c r="D7" s="37"/>
      <c r="F7" s="12" t="s">
        <v>9</v>
      </c>
      <c r="G7" s="14">
        <f>+G4-G6-G5</f>
        <v>-50000</v>
      </c>
    </row>
    <row r="8" spans="1:7" ht="33">
      <c r="A8" s="28" t="s">
        <v>55</v>
      </c>
      <c r="B8" s="6" t="s">
        <v>0</v>
      </c>
      <c r="C8" s="10" t="s">
        <v>21</v>
      </c>
      <c r="D8" s="1" t="s">
        <v>1</v>
      </c>
      <c r="F8" s="12" t="s">
        <v>10</v>
      </c>
      <c r="G8" s="14">
        <f>ROUND(IF(G7&lt;=250000,0,IF(G7&lt;=500000,(G7-250000)*0.05,IF(G7&lt;=1000000,(G7-500000)*0.2+12500,(G7-1000000)*0.3+112500))),0)</f>
        <v>0</v>
      </c>
    </row>
    <row r="9" spans="1:7" ht="21.95" customHeight="1">
      <c r="A9" s="34">
        <v>1</v>
      </c>
      <c r="B9" s="7" t="s">
        <v>24</v>
      </c>
      <c r="C9" s="3">
        <v>0</v>
      </c>
      <c r="D9" s="4">
        <f>C9</f>
        <v>0</v>
      </c>
      <c r="F9" s="12" t="s">
        <v>11</v>
      </c>
      <c r="G9" s="14">
        <f>IF(G7&lt;=500000,MIN(G8,12500),0)</f>
        <v>0</v>
      </c>
    </row>
    <row r="10" spans="1:7" ht="21.95" customHeight="1">
      <c r="A10" s="34"/>
      <c r="B10" s="7" t="s">
        <v>25</v>
      </c>
      <c r="C10" s="3">
        <v>0</v>
      </c>
      <c r="D10" s="4">
        <f>C10</f>
        <v>0</v>
      </c>
      <c r="F10" s="12" t="s">
        <v>12</v>
      </c>
      <c r="G10" s="14">
        <f>G8-G9</f>
        <v>0</v>
      </c>
    </row>
    <row r="11" spans="1:7" ht="21.95" customHeight="1">
      <c r="A11" s="34"/>
      <c r="B11" s="7" t="s">
        <v>26</v>
      </c>
      <c r="C11" s="3">
        <v>0</v>
      </c>
      <c r="D11" s="4">
        <f>C11</f>
        <v>0</v>
      </c>
      <c r="F11" s="12" t="s">
        <v>13</v>
      </c>
      <c r="G11" s="14">
        <f>ROUND(G10*0.04,0)</f>
        <v>0</v>
      </c>
    </row>
    <row r="12" spans="1:7" ht="21.95" customHeight="1">
      <c r="A12" s="29"/>
      <c r="B12" s="21" t="s">
        <v>23</v>
      </c>
      <c r="C12" s="3"/>
      <c r="D12" s="22">
        <f>D9-D10-D11</f>
        <v>0</v>
      </c>
      <c r="F12" s="12" t="s">
        <v>14</v>
      </c>
      <c r="G12" s="14">
        <f>SUM(G10:G11)</f>
        <v>0</v>
      </c>
    </row>
    <row r="13" spans="1:7" ht="21.95" customHeight="1">
      <c r="A13" s="28">
        <v>2</v>
      </c>
      <c r="B13" s="7" t="s">
        <v>27</v>
      </c>
      <c r="C13" s="3">
        <v>0</v>
      </c>
      <c r="D13" s="4">
        <v>50000</v>
      </c>
      <c r="F13" s="12" t="s">
        <v>15</v>
      </c>
      <c r="G13" s="13">
        <f>D43</f>
        <v>0</v>
      </c>
    </row>
    <row r="14" spans="1:7" ht="21.95" customHeight="1">
      <c r="A14" s="29"/>
      <c r="B14" s="21" t="s">
        <v>23</v>
      </c>
      <c r="C14" s="3"/>
      <c r="D14" s="23">
        <f>D12-D13</f>
        <v>-50000</v>
      </c>
      <c r="F14" s="12" t="s">
        <v>14</v>
      </c>
      <c r="G14" s="14">
        <f>G12-G13</f>
        <v>0</v>
      </c>
    </row>
    <row r="15" spans="1:7" ht="21.95" customHeight="1">
      <c r="A15" s="34">
        <v>3</v>
      </c>
      <c r="B15" s="7" t="s">
        <v>28</v>
      </c>
      <c r="C15" s="3">
        <v>0</v>
      </c>
      <c r="D15" s="3">
        <f>C15</f>
        <v>0</v>
      </c>
      <c r="F15" s="12" t="s">
        <v>16</v>
      </c>
      <c r="G15" s="14">
        <f>D45</f>
        <v>0</v>
      </c>
    </row>
    <row r="16" spans="1:7" ht="21.95" customHeight="1">
      <c r="A16" s="34"/>
      <c r="B16" s="7" t="s">
        <v>29</v>
      </c>
      <c r="C16" s="3">
        <v>0</v>
      </c>
      <c r="D16" s="3">
        <f t="shared" ref="D16:D17" si="0">C16</f>
        <v>0</v>
      </c>
      <c r="F16" s="12" t="s">
        <v>12</v>
      </c>
      <c r="G16" s="32">
        <f>+G14-G15</f>
        <v>0</v>
      </c>
    </row>
    <row r="17" spans="1:7" ht="21.95" customHeight="1">
      <c r="A17" s="34"/>
      <c r="B17" s="7" t="s">
        <v>30</v>
      </c>
      <c r="C17" s="3">
        <v>0</v>
      </c>
      <c r="D17" s="3">
        <f t="shared" si="0"/>
        <v>0</v>
      </c>
    </row>
    <row r="18" spans="1:7" ht="21.95" customHeight="1">
      <c r="A18" s="29"/>
      <c r="B18" s="21" t="s">
        <v>23</v>
      </c>
      <c r="C18" s="3"/>
      <c r="D18" s="24">
        <f>D14+D15+D16-D17</f>
        <v>-50000</v>
      </c>
      <c r="F18" s="36" t="s">
        <v>6</v>
      </c>
      <c r="G18" s="36"/>
    </row>
    <row r="19" spans="1:7" ht="21.95" customHeight="1">
      <c r="A19" s="34">
        <v>4</v>
      </c>
      <c r="B19" s="7" t="s">
        <v>43</v>
      </c>
      <c r="C19" s="3">
        <v>0</v>
      </c>
      <c r="D19" s="3">
        <f>C19</f>
        <v>0</v>
      </c>
      <c r="F19" s="35"/>
      <c r="G19" s="35"/>
    </row>
    <row r="20" spans="1:7" ht="21.95" customHeight="1">
      <c r="A20" s="34"/>
      <c r="B20" s="7" t="s">
        <v>45</v>
      </c>
      <c r="C20" s="4">
        <v>0</v>
      </c>
      <c r="D20" s="25">
        <f>IF(C20&gt;=(D9*10%),MIN(D9*10%),0) +IF(C20&lt;=(D9*10%),MIN(C20),0)</f>
        <v>0</v>
      </c>
      <c r="F20" s="15" t="s">
        <v>7</v>
      </c>
      <c r="G20" s="16">
        <f>D9</f>
        <v>0</v>
      </c>
    </row>
    <row r="21" spans="1:7" ht="21.95" customHeight="1">
      <c r="A21" s="34"/>
      <c r="B21" s="7" t="s">
        <v>40</v>
      </c>
      <c r="C21" s="3">
        <v>0</v>
      </c>
      <c r="D21" s="3">
        <f>C21</f>
        <v>0</v>
      </c>
      <c r="F21" s="15" t="s">
        <v>8</v>
      </c>
      <c r="G21" s="17">
        <f>+D20</f>
        <v>0</v>
      </c>
    </row>
    <row r="22" spans="1:7" ht="21.95" customHeight="1">
      <c r="A22" s="34"/>
      <c r="B22" s="7" t="s">
        <v>41</v>
      </c>
      <c r="C22" s="3">
        <v>0</v>
      </c>
      <c r="D22" s="3">
        <f t="shared" ref="D22:D23" si="1">C22</f>
        <v>0</v>
      </c>
      <c r="F22" s="15" t="s">
        <v>8</v>
      </c>
      <c r="G22" s="18">
        <v>0</v>
      </c>
    </row>
    <row r="23" spans="1:7" ht="21.95" customHeight="1">
      <c r="A23" s="34"/>
      <c r="B23" s="7" t="s">
        <v>42</v>
      </c>
      <c r="C23" s="3">
        <v>0</v>
      </c>
      <c r="D23" s="3">
        <f t="shared" si="1"/>
        <v>0</v>
      </c>
      <c r="F23" s="15" t="s">
        <v>9</v>
      </c>
      <c r="G23" s="18">
        <f>+G20-G21</f>
        <v>0</v>
      </c>
    </row>
    <row r="24" spans="1:7" ht="21.95" customHeight="1">
      <c r="A24" s="34"/>
      <c r="B24" s="21" t="s">
        <v>44</v>
      </c>
      <c r="C24" s="3"/>
      <c r="D24" s="27">
        <f>SUM(D19:D23)</f>
        <v>0</v>
      </c>
      <c r="F24" s="15" t="s">
        <v>10</v>
      </c>
      <c r="G24" s="19">
        <f>ROUND(IF(G23&lt;=250000,0,IF(G23&lt;=500000,(G23-250000)*0.05,IF(G23&lt;=750000,(G23-500000)*0.1+12500,IF(G23&lt;=1000000,(G23-750000)*0.15+37500,IF(G23&lt;=1250000,(G23-1000000)*0.2+75000,IF(G23&lt;=1500000,(G23-1250000)*0.25+125000,(G23-1500000)*0.3+187500)))))),0)</f>
        <v>0</v>
      </c>
    </row>
    <row r="25" spans="1:7" ht="21.95" customHeight="1">
      <c r="A25" s="34">
        <v>5</v>
      </c>
      <c r="B25" s="9" t="s">
        <v>2</v>
      </c>
      <c r="C25" s="3"/>
      <c r="D25" s="3"/>
      <c r="F25" s="15" t="s">
        <v>11</v>
      </c>
      <c r="G25" s="19">
        <f>IF(G23&lt;=500000,MIN(G24,12500),0)</f>
        <v>0</v>
      </c>
    </row>
    <row r="26" spans="1:7" ht="21.95" customHeight="1">
      <c r="A26" s="34"/>
      <c r="B26" s="7" t="s">
        <v>46</v>
      </c>
      <c r="C26" s="3">
        <v>0</v>
      </c>
      <c r="D26" s="3">
        <f>C26</f>
        <v>0</v>
      </c>
      <c r="F26" s="15" t="s">
        <v>12</v>
      </c>
      <c r="G26" s="19">
        <f>G24-G25</f>
        <v>0</v>
      </c>
    </row>
    <row r="27" spans="1:7" ht="21.95" customHeight="1">
      <c r="A27" s="34"/>
      <c r="B27" s="7" t="s">
        <v>31</v>
      </c>
      <c r="C27" s="3">
        <v>0</v>
      </c>
      <c r="D27" s="3">
        <f t="shared" ref="D27:D34" si="2">C27</f>
        <v>0</v>
      </c>
      <c r="F27" s="15" t="s">
        <v>13</v>
      </c>
      <c r="G27" s="19">
        <f>ROUND(G26*0.04,0)</f>
        <v>0</v>
      </c>
    </row>
    <row r="28" spans="1:7" ht="21.95" customHeight="1">
      <c r="A28" s="34"/>
      <c r="B28" s="7" t="s">
        <v>32</v>
      </c>
      <c r="C28" s="3">
        <v>0</v>
      </c>
      <c r="D28" s="3">
        <f t="shared" si="2"/>
        <v>0</v>
      </c>
      <c r="F28" s="15" t="s">
        <v>14</v>
      </c>
      <c r="G28" s="19">
        <f>G26+G27</f>
        <v>0</v>
      </c>
    </row>
    <row r="29" spans="1:7" ht="21.95" customHeight="1">
      <c r="A29" s="34"/>
      <c r="B29" s="7" t="s">
        <v>33</v>
      </c>
      <c r="C29" s="3">
        <v>0</v>
      </c>
      <c r="D29" s="3">
        <f t="shared" si="2"/>
        <v>0</v>
      </c>
      <c r="F29" s="15" t="s">
        <v>15</v>
      </c>
      <c r="G29" s="20">
        <f>D43</f>
        <v>0</v>
      </c>
    </row>
    <row r="30" spans="1:7" ht="21.95" customHeight="1">
      <c r="A30" s="34"/>
      <c r="B30" s="7" t="s">
        <v>34</v>
      </c>
      <c r="C30" s="3">
        <v>0</v>
      </c>
      <c r="D30" s="3">
        <f t="shared" si="2"/>
        <v>0</v>
      </c>
      <c r="F30" s="15" t="s">
        <v>14</v>
      </c>
      <c r="G30" s="19">
        <f>G28-G29</f>
        <v>0</v>
      </c>
    </row>
    <row r="31" spans="1:7" ht="21.95" customHeight="1">
      <c r="A31" s="34"/>
      <c r="B31" s="7" t="s">
        <v>35</v>
      </c>
      <c r="C31" s="3">
        <v>0</v>
      </c>
      <c r="D31" s="3">
        <f t="shared" si="2"/>
        <v>0</v>
      </c>
      <c r="F31" s="15" t="s">
        <v>16</v>
      </c>
      <c r="G31" s="19">
        <f>D45</f>
        <v>0</v>
      </c>
    </row>
    <row r="32" spans="1:7" ht="21.95" customHeight="1">
      <c r="A32" s="34"/>
      <c r="B32" s="7" t="s">
        <v>36</v>
      </c>
      <c r="C32" s="3">
        <v>0</v>
      </c>
      <c r="D32" s="3">
        <f t="shared" si="2"/>
        <v>0</v>
      </c>
      <c r="F32" s="15" t="s">
        <v>12</v>
      </c>
      <c r="G32" s="31">
        <f>+G30-G31</f>
        <v>0</v>
      </c>
    </row>
    <row r="33" spans="1:4" ht="21.95" customHeight="1">
      <c r="A33" s="34"/>
      <c r="B33" s="7" t="s">
        <v>37</v>
      </c>
      <c r="C33" s="3">
        <v>0</v>
      </c>
      <c r="D33" s="3">
        <f t="shared" si="2"/>
        <v>0</v>
      </c>
    </row>
    <row r="34" spans="1:4" ht="21.95" customHeight="1">
      <c r="A34" s="34"/>
      <c r="B34" s="7" t="s">
        <v>38</v>
      </c>
      <c r="C34" s="3">
        <v>0</v>
      </c>
      <c r="D34" s="3">
        <f t="shared" si="2"/>
        <v>0</v>
      </c>
    </row>
    <row r="35" spans="1:4" ht="21.95" customHeight="1">
      <c r="A35" s="34"/>
      <c r="B35" s="8" t="s">
        <v>39</v>
      </c>
      <c r="C35" s="4">
        <f>SUM(C26:C34)</f>
        <v>0</v>
      </c>
      <c r="D35" s="22">
        <f>MIN(C35,150000)</f>
        <v>0</v>
      </c>
    </row>
    <row r="36" spans="1:4" ht="21.95" customHeight="1">
      <c r="A36" s="34">
        <v>5</v>
      </c>
      <c r="B36" s="7" t="s">
        <v>47</v>
      </c>
      <c r="C36" s="3"/>
      <c r="D36" s="4">
        <f>D18-D24-D35</f>
        <v>-50000</v>
      </c>
    </row>
    <row r="37" spans="1:4" ht="21.95" customHeight="1">
      <c r="A37" s="34"/>
      <c r="B37" s="7" t="s">
        <v>48</v>
      </c>
      <c r="C37" s="3"/>
      <c r="D37" s="4">
        <f>ROUND(D36,-1)</f>
        <v>-50000</v>
      </c>
    </row>
    <row r="38" spans="1:4" ht="21.95" customHeight="1">
      <c r="A38" s="34"/>
      <c r="B38" s="7" t="s">
        <v>49</v>
      </c>
      <c r="C38" s="3"/>
      <c r="D38" s="4">
        <f>ROUND(IF(D37&lt;=250000,0,IF(D37&lt;=500000,(D37-250000)*0.05,IF(D37&lt;=1000000,(D37-500000)*0.2+12500,(D37-1000000)*0.3+112500))),0)</f>
        <v>0</v>
      </c>
    </row>
    <row r="39" spans="1:4" ht="21.95" customHeight="1">
      <c r="A39" s="34"/>
      <c r="B39" s="7" t="s">
        <v>4</v>
      </c>
      <c r="C39" s="3"/>
      <c r="D39" s="4">
        <f>IF(D37&lt;=500000,MIN(D38,12500),0)</f>
        <v>0</v>
      </c>
    </row>
    <row r="40" spans="1:4" ht="21.95" customHeight="1">
      <c r="A40" s="34"/>
      <c r="B40" s="7" t="s">
        <v>3</v>
      </c>
      <c r="C40" s="3"/>
      <c r="D40" s="4">
        <f>D38-D39</f>
        <v>0</v>
      </c>
    </row>
    <row r="41" spans="1:4" ht="21.95" customHeight="1">
      <c r="A41" s="34"/>
      <c r="B41" s="7" t="s">
        <v>5</v>
      </c>
      <c r="C41" s="3"/>
      <c r="D41" s="4">
        <f>ROUND(D40*0.04,0)</f>
        <v>0</v>
      </c>
    </row>
    <row r="42" spans="1:4" ht="21.95" customHeight="1">
      <c r="A42" s="34"/>
      <c r="B42" s="7" t="s">
        <v>53</v>
      </c>
      <c r="C42" s="3"/>
      <c r="D42" s="26">
        <f>D40+D41</f>
        <v>0</v>
      </c>
    </row>
    <row r="43" spans="1:4" ht="21.95" customHeight="1">
      <c r="A43" s="34"/>
      <c r="B43" s="7" t="s">
        <v>51</v>
      </c>
      <c r="C43" s="3">
        <v>0</v>
      </c>
      <c r="D43" s="3">
        <f>C43</f>
        <v>0</v>
      </c>
    </row>
    <row r="44" spans="1:4" ht="21.95" customHeight="1">
      <c r="A44" s="34">
        <v>6</v>
      </c>
      <c r="B44" s="8" t="s">
        <v>50</v>
      </c>
      <c r="C44" s="3"/>
      <c r="D44" s="26">
        <f>D42-D43</f>
        <v>0</v>
      </c>
    </row>
    <row r="45" spans="1:4" ht="21.95" customHeight="1">
      <c r="A45" s="34"/>
      <c r="B45" s="7" t="s">
        <v>52</v>
      </c>
      <c r="C45" s="3"/>
      <c r="D45" s="4">
        <v>0</v>
      </c>
    </row>
    <row r="46" spans="1:4" ht="24" customHeight="1">
      <c r="A46" s="34"/>
      <c r="B46" s="8" t="s">
        <v>54</v>
      </c>
      <c r="C46" s="3"/>
      <c r="D46" s="26">
        <f>D44-D45</f>
        <v>0</v>
      </c>
    </row>
  </sheetData>
  <mergeCells count="17">
    <mergeCell ref="F2:G2"/>
    <mergeCell ref="A1:D1"/>
    <mergeCell ref="A2:D2"/>
    <mergeCell ref="A3:D3"/>
    <mergeCell ref="A4:D4"/>
    <mergeCell ref="F18:G18"/>
    <mergeCell ref="A9:A11"/>
    <mergeCell ref="A15:A17"/>
    <mergeCell ref="B6:D6"/>
    <mergeCell ref="F3:G3"/>
    <mergeCell ref="B5:D5"/>
    <mergeCell ref="B7:D7"/>
    <mergeCell ref="A25:A35"/>
    <mergeCell ref="A19:A24"/>
    <mergeCell ref="A36:A43"/>
    <mergeCell ref="A44:A46"/>
    <mergeCell ref="F19:G19"/>
  </mergeCells>
  <printOptions horizontalCentered="1"/>
  <pageMargins left="0.92" right="0.39" top="0.75" bottom="0.75" header="0.3" footer="0.3"/>
  <pageSetup scale="87" orientation="portrait" verticalDpi="0" r:id="rId1"/>
  <rowBreaks count="1" manualBreakCount="1">
    <brk id="35" max="16383" man="1"/>
  </rowBreaks>
  <colBreaks count="1" manualBreakCount="1">
    <brk id="4" max="1048575" man="1"/>
  </colBreaks>
  <ignoredErrors>
    <ignoredError sqref="D26:D34 D19 D21:D23 D15:D17" unlockedFormula="1"/>
    <ignoredError sqref="D20" formula="1" unlockedFormula="1"/>
    <ignoredError sqref="D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ACCOUNT2</dc:creator>
  <cp:lastModifiedBy>ACCOUNT2</cp:lastModifiedBy>
  <cp:lastPrinted>2021-01-19T11:38:06Z</cp:lastPrinted>
  <dcterms:created xsi:type="dcterms:W3CDTF">2021-01-19T09:53:14Z</dcterms:created>
  <dcterms:modified xsi:type="dcterms:W3CDTF">2021-01-20T08:17:50Z</dcterms:modified>
</cp:coreProperties>
</file>